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monhunt/Library/Mobile Documents/com~apple~CloudDocs/vpod25/"/>
    </mc:Choice>
  </mc:AlternateContent>
  <xr:revisionPtr revIDLastSave="0" documentId="13_ncr:1_{543C6DD0-2F0F-5247-80DD-28E59CD5FC15}" xr6:coauthVersionLast="47" xr6:coauthVersionMax="47" xr10:uidLastSave="{00000000-0000-0000-0000-000000000000}"/>
  <bookViews>
    <workbookView xWindow="0" yWindow="0" windowWidth="28800" windowHeight="18000" xr2:uid="{8AFBB92B-C7F4-A14B-B95D-0983BEDDB7B4}"/>
  </bookViews>
  <sheets>
    <sheet name="Tracking She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1" l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B75" i="1"/>
  <c r="V48" i="1"/>
  <c r="V45" i="1"/>
  <c r="U47" i="1"/>
  <c r="Q46" i="1"/>
  <c r="Q50" i="1"/>
  <c r="S46" i="1" s="1"/>
  <c r="U17" i="1"/>
  <c r="S19" i="1"/>
  <c r="S21" i="1" s="1"/>
  <c r="Q17" i="1"/>
  <c r="S16" i="1"/>
  <c r="S18" i="1" s="1"/>
  <c r="Q21" i="1"/>
  <c r="V46" i="1" l="1"/>
  <c r="S47" i="1"/>
  <c r="S49" i="1" s="1"/>
  <c r="U55" i="1" s="1"/>
  <c r="U56" i="1" s="1"/>
  <c r="U49" i="1"/>
  <c r="V47" i="1" l="1"/>
  <c r="V49" i="1" s="1"/>
</calcChain>
</file>

<file path=xl/sharedStrings.xml><?xml version="1.0" encoding="utf-8"?>
<sst xmlns="http://schemas.openxmlformats.org/spreadsheetml/2006/main" count="231" uniqueCount="149">
  <si>
    <t xml:space="preserve">Plan </t>
  </si>
  <si>
    <t xml:space="preserve">Dec </t>
  </si>
  <si>
    <t xml:space="preserve">Jan </t>
  </si>
  <si>
    <t xml:space="preserve">Feb </t>
  </si>
  <si>
    <t xml:space="preserve">March </t>
  </si>
  <si>
    <t>Apr</t>
  </si>
  <si>
    <t xml:space="preserve">May </t>
  </si>
  <si>
    <t>June</t>
  </si>
  <si>
    <t xml:space="preserve">July </t>
  </si>
  <si>
    <t>Aug</t>
  </si>
  <si>
    <t>Sept</t>
  </si>
  <si>
    <t>Oct</t>
  </si>
  <si>
    <t>Nov</t>
  </si>
  <si>
    <t>Lead Generatiom</t>
  </si>
  <si>
    <t xml:space="preserve">Goal 30 Leads a Month </t>
  </si>
  <si>
    <t>Reviewed existing Web Pages (score 78% target 88% Forecast 2% conversion</t>
  </si>
  <si>
    <t>Google Ads</t>
  </si>
  <si>
    <t xml:space="preserve">No 1 Existing Web Pages Speed Fix (for seo https://www.communicationsedge.co.uk/vpod-speed-case-study </t>
  </si>
  <si>
    <t>Poor web Pages read like a brochure design V1 Landing Pages Padel Hostel &amp; Locker - Purity test (forecast 2% conversion)</t>
  </si>
  <si>
    <t>No 2 Upgrade These to New Specs 4% conversion)</t>
  </si>
  <si>
    <t xml:space="preserve">No 3 Upgrade these to 6% conversion </t>
  </si>
  <si>
    <t>https://vpod.com/crowdstor/lp-hostel-hotel-luggage-smart-locker-rental/</t>
  </si>
  <si>
    <t>https://vpod.com/crowdstor/lp-padel-equipment-rental-solution/</t>
  </si>
  <si>
    <t xml:space="preserve">See Upgrade Plan here </t>
  </si>
  <si>
    <t xml:space="preserve">10th Nov </t>
  </si>
  <si>
    <t xml:space="preserve">October </t>
  </si>
  <si>
    <t xml:space="preserve">21st Nov </t>
  </si>
  <si>
    <t xml:space="preserve">Objectives </t>
  </si>
  <si>
    <t xml:space="preserve">1. deliver 30 leads a month </t>
  </si>
  <si>
    <t>2. Test Diagnostic framework data - does it give the insights we need to learn &amp; support Purity</t>
  </si>
  <si>
    <t xml:space="preserve">3. Refine Landing Pages from v1 learns and purity feedback </t>
  </si>
  <si>
    <t xml:space="preserve">Observations </t>
  </si>
  <si>
    <t xml:space="preserve">Current cost per Lead 8 months labour &amp; Ad Campaign £31,451 (4 Leads) £7,862.75 per lead </t>
  </si>
  <si>
    <t xml:space="preserve">Average Deal £35,000 Margin 50% </t>
  </si>
  <si>
    <t>SEO</t>
  </si>
  <si>
    <t>Reviewed previous SEO 2024 - volumes collapsed from 667 per month organic (70% of traffic) to 2 visitors a month</t>
  </si>
  <si>
    <t xml:space="preserve">Why? Poor site Migration, Poor Indexing Discipline (none in 10 months), poor page speed = high bounce rates  </t>
  </si>
  <si>
    <t xml:space="preserve">Impact? Conversion damaged , costs increased as having to use PPC Google Ads </t>
  </si>
  <si>
    <t>Goal - Reduce Cost per Lead by minimum 30-40%</t>
  </si>
  <si>
    <t>Goal - Reduce Risk of competitor attack from someone with a large wallet (PE / VC funded)</t>
  </si>
  <si>
    <t xml:space="preserve">Methodology </t>
  </si>
  <si>
    <t xml:space="preserve">Reviewed Current webpages that are not designed for SEO conversion - 47 keywords of 843 ranked average 67th place </t>
  </si>
  <si>
    <t xml:space="preserve">Indexed all Pages </t>
  </si>
  <si>
    <t>Target</t>
  </si>
  <si>
    <t>Rank for Padel,Hostel &amp; Hotel, Parcel, Asset, Workplace, Leisure &amp; Event Lockers - 4,500 search volume exact match, 9,000 broad match)</t>
  </si>
  <si>
    <t xml:space="preserve">Effort Required - Full Time Marketing Intern 1 Year £17.5-27.5k age 17-19 &amp; Fractional CMO (£40k) (briefs, quality , coaching, reviewing) </t>
  </si>
  <si>
    <t>Upside will take 6 months to reach 450 visitors a month 12 months to hit 900 (visitors a month)</t>
  </si>
  <si>
    <t>Downside have to invest whilst still spending on PPC , Albeit month 7-12 should be able to taper PPC by 25% then 50%</t>
  </si>
  <si>
    <t xml:space="preserve">After 12 months switch intern to 50% SEO Maintenance 50% Partner Marketing </t>
  </si>
  <si>
    <t xml:space="preserve">Fixed Page speed which delivers 6X traffic increase to 12 visitors instantly - https://www.communicationsedge.co.uk/vpod-speed-case-study  </t>
  </si>
  <si>
    <t xml:space="preserve">SEO PLAN - See SEO section in </t>
  </si>
  <si>
    <t xml:space="preserve">Gettting Traffic is pointless if it doesn't convert therefore the pages have to a) Rank b) Convert </t>
  </si>
  <si>
    <t>Conversion needs a minimum of for 4 sectors 22 Personas &amp; their 66 Pain Points handle with content (currently 100% absent from the website)</t>
  </si>
  <si>
    <t xml:space="preserve">If we add  Event, Leisure &amp; Hostel &amp; Hotel - then we are adding 12+ personas and 30+ Pain Points  </t>
  </si>
  <si>
    <t xml:space="preserve">For Each Pain Point a) needs a Pillar, Cluster &amp; Blog strategy to rank, b) to convert the traffic = 100 pages MINIMUM &amp; 100 Topical Blogs </t>
  </si>
  <si>
    <t>200 High Quality Pages = 1 FTE a Year - Hence the intern</t>
  </si>
  <si>
    <t>Hire Intern</t>
  </si>
  <si>
    <t xml:space="preserve">Hire Intern </t>
  </si>
  <si>
    <t xml:space="preserve">Start Publishing </t>
  </si>
  <si>
    <t xml:space="preserve">10% of Traffic 450 visitors </t>
  </si>
  <si>
    <t xml:space="preserve">20% of traffic 900 visitors </t>
  </si>
  <si>
    <t xml:space="preserve">Partner </t>
  </si>
  <si>
    <t xml:space="preserve">Smart Locker </t>
  </si>
  <si>
    <t>Workplace</t>
  </si>
  <si>
    <t xml:space="preserve">Parcel </t>
  </si>
  <si>
    <t xml:space="preserve">Paddle </t>
  </si>
  <si>
    <t xml:space="preserve">Hostel &amp; Hotel </t>
  </si>
  <si>
    <t xml:space="preserve">Asset </t>
  </si>
  <si>
    <t xml:space="preserve">Re-Use SEO Personas &amp; Pain Points Assets with SPS - Delivery &amp; Front of House </t>
  </si>
  <si>
    <t xml:space="preserve">Interview SPS Marketing Director &amp; GTM Leader with PT </t>
  </si>
  <si>
    <t xml:space="preserve">Design Partner Portal Assets for SPS </t>
  </si>
  <si>
    <t xml:space="preserve">Deliver Ricoh Partner Portal "Triggers" for Business Development &amp; PT - in HubSpot with Lindi </t>
  </si>
  <si>
    <t>Create Nurture Campaigns for all salesteam variants - Pareto Top 20% first IE target SPS top 60 sales folk</t>
  </si>
  <si>
    <t xml:space="preserve">Interview SPS </t>
  </si>
  <si>
    <t xml:space="preserve">SH </t>
  </si>
  <si>
    <t xml:space="preserve">SH / Lindi </t>
  </si>
  <si>
    <t xml:space="preserve">SH / Josh </t>
  </si>
  <si>
    <t xml:space="preserve">? Rory / Josh </t>
  </si>
  <si>
    <t xml:space="preserve">SH / PT </t>
  </si>
  <si>
    <t>SH / Lindi (Nurture)</t>
  </si>
  <si>
    <t>SH / Lindi (Measurement )</t>
  </si>
  <si>
    <t xml:space="preserve">SH Time </t>
  </si>
  <si>
    <t xml:space="preserve">8 days </t>
  </si>
  <si>
    <t xml:space="preserve">4 Days </t>
  </si>
  <si>
    <t xml:space="preserve">2 Days </t>
  </si>
  <si>
    <t>2 Days</t>
  </si>
  <si>
    <t>1 Day</t>
  </si>
  <si>
    <t>x</t>
  </si>
  <si>
    <t xml:space="preserve">8 Days </t>
  </si>
  <si>
    <t xml:space="preserve">1 Day </t>
  </si>
  <si>
    <t xml:space="preserve">3 Days </t>
  </si>
  <si>
    <t xml:space="preserve">2 days </t>
  </si>
  <si>
    <t xml:space="preserve">Day Rate </t>
  </si>
  <si>
    <t>Assumptions</t>
  </si>
  <si>
    <t>Partner Portal is in the same state as PPC &amp; SEO</t>
  </si>
  <si>
    <t xml:space="preserve">Note most assets in SEO will be transferable to Partners </t>
  </si>
  <si>
    <t>4 days</t>
  </si>
  <si>
    <t xml:space="preserve"> 8 Days </t>
  </si>
  <si>
    <t>Move thru Escort , RS4, Panigale, MotoGP</t>
  </si>
  <si>
    <t>Measure Effectiveness, Review, Learn, Tweak</t>
  </si>
  <si>
    <t>Should be review only after Q1</t>
  </si>
  <si>
    <t xml:space="preserve">Create all the assets to rank for 187 keywords </t>
  </si>
  <si>
    <t xml:space="preserve">Nail the personas, pain points &amp; briefs, </t>
  </si>
  <si>
    <t xml:space="preserve">Manage the execution &amp; content score lift </t>
  </si>
  <si>
    <t xml:space="preserve">Flat out till June to get momentum </t>
  </si>
  <si>
    <t>Relies 60% on intern for £2200 a month / £110 a day</t>
  </si>
  <si>
    <t xml:space="preserve">Requires daily coaching and reviews </t>
  </si>
  <si>
    <t xml:space="preserve">Tweak all the assets for partners </t>
  </si>
  <si>
    <t xml:space="preserve">Move from Parcel &amp; Guest to Padel , Asset, Smart, Luggage, Event &amp; Leisure </t>
  </si>
  <si>
    <t xml:space="preserve">IE SPS focus then others </t>
  </si>
  <si>
    <t xml:space="preserve">Lindi instals all triggers </t>
  </si>
  <si>
    <t xml:space="preserve">SH makes sure we hit commercial Goals </t>
  </si>
  <si>
    <t xml:space="preserve">PT determines when the priorities are added </t>
  </si>
  <si>
    <t>Total</t>
  </si>
  <si>
    <t>Lower cost per Lead £35,000 / 4</t>
  </si>
  <si>
    <t>ie £7500</t>
  </si>
  <si>
    <t xml:space="preserve">Q1 will ascertain what we can reduce to </t>
  </si>
  <si>
    <t xml:space="preserve">Escort </t>
  </si>
  <si>
    <t>RS4</t>
  </si>
  <si>
    <t xml:space="preserve">Panigale </t>
  </si>
  <si>
    <t>MotoGP</t>
  </si>
  <si>
    <t>Template V1</t>
  </si>
  <si>
    <t>Template V2</t>
  </si>
  <si>
    <t>Value Trade Assets</t>
  </si>
  <si>
    <t>Full Nurture plan</t>
  </si>
  <si>
    <t xml:space="preserve">purity </t>
  </si>
  <si>
    <t>Ads cost</t>
  </si>
  <si>
    <t xml:space="preserve">Total cost </t>
  </si>
  <si>
    <t xml:space="preserve">Cost per Lead </t>
  </si>
  <si>
    <t xml:space="preserve">Leads </t>
  </si>
  <si>
    <t xml:space="preserve">Ad Spend Average </t>
  </si>
  <si>
    <t>Deals</t>
  </si>
  <si>
    <t xml:space="preserve">Deal size </t>
  </si>
  <si>
    <t>Pipeline</t>
  </si>
  <si>
    <t xml:space="preserve">SEO FTE </t>
  </si>
  <si>
    <t>Assumes no nurture plan for pipeline to increase conversion from 25% (I would council that is worth building in H2)</t>
  </si>
  <si>
    <t>Total SEO</t>
  </si>
  <si>
    <t>CPL year 1</t>
  </si>
  <si>
    <t xml:space="preserve">Both Years </t>
  </si>
  <si>
    <t>Metrics 2026</t>
  </si>
  <si>
    <t xml:space="preserve">Lead cost </t>
  </si>
  <si>
    <t xml:space="preserve">No other large projects loom - Nurture path pipeline, Expansion path existing customers </t>
  </si>
  <si>
    <t xml:space="preserve">Fix </t>
  </si>
  <si>
    <t xml:space="preserve">Learn PPC </t>
  </si>
  <si>
    <t>Upgrade PPC</t>
  </si>
  <si>
    <t>Start SEO</t>
  </si>
  <si>
    <t>Refine PPC</t>
  </si>
  <si>
    <t xml:space="preserve">Partner Portal Review &amp; Upgrade </t>
  </si>
  <si>
    <t>Revenue Pipeline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</si>
</sst>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8"/>
      <color theme="1"/>
      <name val="Aptos Narrow (Body)"/>
    </font>
    <font>
      <sz val="8"/>
      <name val="Aptos Narrow"/>
      <family val="2"/>
      <scheme val="minor"/>
    </font>
    <font>
      <b/>
      <sz val="12"/>
      <color rgb="FFFFC000"/>
      <name val="Aptos Narrow"/>
      <scheme val="minor"/>
    </font>
    <font>
      <b/>
      <sz val="12"/>
      <color theme="6" tint="0.39997558519241921"/>
      <name val="Aptos Narrow"/>
      <scheme val="minor"/>
    </font>
    <font>
      <b/>
      <sz val="12"/>
      <color theme="6"/>
      <name val="Aptos Narrow"/>
      <scheme val="minor"/>
    </font>
    <font>
      <b/>
      <sz val="12"/>
      <color rgb="FFC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4"/>
    <xf numFmtId="0" fontId="4" fillId="0" borderId="0" xfId="0" applyFont="1"/>
    <xf numFmtId="0" fontId="0" fillId="0" borderId="1" xfId="0" applyBorder="1"/>
    <xf numFmtId="0" fontId="3" fillId="0" borderId="1" xfId="4" applyBorder="1"/>
    <xf numFmtId="0" fontId="5" fillId="0" borderId="0" xfId="0" applyFont="1"/>
    <xf numFmtId="0" fontId="7" fillId="0" borderId="0" xfId="0" applyFont="1"/>
    <xf numFmtId="0" fontId="2" fillId="2" borderId="1" xfId="3" applyBorder="1"/>
    <xf numFmtId="0" fontId="4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9" fontId="0" fillId="0" borderId="0" xfId="2" applyFont="1"/>
    <xf numFmtId="165" fontId="0" fillId="0" borderId="0" xfId="2" applyNumberFormat="1" applyFont="1"/>
    <xf numFmtId="2" fontId="9" fillId="0" borderId="0" xfId="0" applyNumberFormat="1" applyFont="1"/>
    <xf numFmtId="2" fontId="10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/>
    <xf numFmtId="0" fontId="2" fillId="2" borderId="1" xfId="3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" fontId="0" fillId="0" borderId="1" xfId="2" applyNumberFormat="1" applyFont="1" applyBorder="1" applyAlignment="1">
      <alignment horizontal="center"/>
    </xf>
  </cellXfs>
  <cellStyles count="5">
    <cellStyle name="Comma" xfId="1" builtinId="3"/>
    <cellStyle name="Good" xfId="3" builtinId="26"/>
    <cellStyle name="Hyperlink" xfId="4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ro.com/welcomeonboard/Yjl2RWVHMGU1ZlVVQXB1WHNvRzRtNEVZV1phWDgxbGdDaUNEeU14dHprQ05qdEdzY2ZUQWtaZGlPN2JVYXV5SzhZZ1JjRXU3c291TDN5UTFMR2E0V3p5R29VY1dXUENiSGR2cnpJVmhML29lVkhndGNJd3Q2VzF3QnJXOUg5aDlQdGo1ZEV3bUdPQWRZUHQzSGl6V2NBPT0hdjE=?share_link_id=241878512508" TargetMode="External"/><Relationship Id="rId3" Type="http://schemas.openxmlformats.org/officeDocument/2006/relationships/hyperlink" Target="https://vpod.com/crowdstor/lp-padel-equipment-rental-solution/" TargetMode="External"/><Relationship Id="rId7" Type="http://schemas.openxmlformats.org/officeDocument/2006/relationships/hyperlink" Target="https://miro.com/welcomeonboard/RklxTnBNOWo4MTJSZklEcFRHM3Z3VzJEWkdBcForWjhBdkt1amo4MVY3R1YyUXhuUERGV3BQK1pPWDM5MHBsY1JLRzdRU250ZmFrK09BNXJBNVRMUkR5R29VY1dXUENiSGR2cnpJVmhML3JmRVFDUjMvdmZGcHFHZkdIVTlEV3NyVmtkMG5hNDA3dVlncnBvRVB2ZXBnPT0hdjE=?share_link_id=74974311665" TargetMode="External"/><Relationship Id="rId2" Type="http://schemas.openxmlformats.org/officeDocument/2006/relationships/hyperlink" Target="https://vpod.com/crowdstor/lp-hostel-hotel-luggage-smart-locker-rental/" TargetMode="External"/><Relationship Id="rId1" Type="http://schemas.openxmlformats.org/officeDocument/2006/relationships/hyperlink" Target="https://www.communicationsedge.co.uk/vpod-speed-case-study" TargetMode="External"/><Relationship Id="rId6" Type="http://schemas.openxmlformats.org/officeDocument/2006/relationships/hyperlink" Target="https://miro.com/welcomeonboard/d2pyVEpwV0NOODFneFBBaHl0YjI3cTJzL2JPMjV0UFdLYzM5KzIycitGK2ZINlRuY0xpclc5SDY2M0dOT3d6SjBSRXU5OWk1cHo2V1hZU01rb1YyUnp5R29VY1dXUENiSGR2cnpJVmhML3JqSG9aQUtxSWlkazZBN1UzWW5MK1VBd044SHFHaVlWYWk0d3NxeHNmeG9BPT0hdjE=?share_link_id=923947640010" TargetMode="External"/><Relationship Id="rId5" Type="http://schemas.openxmlformats.org/officeDocument/2006/relationships/hyperlink" Target="https://www.communicationsedge.co.uk/vpod-data-driven-marketing" TargetMode="External"/><Relationship Id="rId10" Type="http://schemas.openxmlformats.org/officeDocument/2006/relationships/hyperlink" Target="https://www.communicationsedge.co.uk/vpod-ppc-30-leads-a-month" TargetMode="External"/><Relationship Id="rId4" Type="http://schemas.openxmlformats.org/officeDocument/2006/relationships/hyperlink" Target="https://www.communicationsedge.co.uk/vpod-speed-case-study" TargetMode="External"/><Relationship Id="rId9" Type="http://schemas.openxmlformats.org/officeDocument/2006/relationships/hyperlink" Target="https://miro.com/welcomeonboard/emtMWXYxVEpFcEF4VmMrQXRzTnkyeEY4cmlsYTcvcEFZbGd6dGY5KyttOWVGelJ4VTUza2RCczdSY2lpN1lSWG4wZllURG5KUkN6SEVrRWp1RlVSWHp5R29VY1dXUENiSGR2cnpJVmhML3A4b3pTYU50eGJnMS96ZXJrRG44MGFyVmtkMG5hNDA3dVlncnBvRVB2ZXBnPT0hdjE=?share_link_id=7290100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8312-30B0-1A4B-B33A-8247BCF605B2}">
  <dimension ref="A1:W79"/>
  <sheetViews>
    <sheetView tabSelected="1" topLeftCell="G6" workbookViewId="0">
      <selection activeCell="S16" sqref="S16"/>
    </sheetView>
  </sheetViews>
  <sheetFormatPr baseColWidth="10" defaultRowHeight="16" x14ac:dyDescent="0.2"/>
  <cols>
    <col min="1" max="1" width="113.6640625" customWidth="1"/>
    <col min="3" max="3" width="12.33203125" bestFit="1" customWidth="1"/>
    <col min="4" max="4" width="22.1640625" bestFit="1" customWidth="1"/>
    <col min="5" max="5" width="16.83203125" bestFit="1" customWidth="1"/>
    <col min="6" max="6" width="14.6640625" bestFit="1" customWidth="1"/>
    <col min="10" max="10" width="22" bestFit="1" customWidth="1"/>
    <col min="16" max="16" width="21.83203125" bestFit="1" customWidth="1"/>
    <col min="19" max="19" width="13" bestFit="1" customWidth="1"/>
    <col min="21" max="21" width="14" bestFit="1" customWidth="1"/>
    <col min="22" max="22" width="11.6640625" bestFit="1" customWidth="1"/>
  </cols>
  <sheetData>
    <row r="1" spans="1:22" x14ac:dyDescent="0.2">
      <c r="B1" t="s">
        <v>0</v>
      </c>
    </row>
    <row r="4" spans="1:22" ht="24" x14ac:dyDescent="0.3">
      <c r="A4" s="5" t="s">
        <v>13</v>
      </c>
    </row>
    <row r="5" spans="1:22" ht="24" x14ac:dyDescent="0.3">
      <c r="A5" s="5" t="s">
        <v>16</v>
      </c>
    </row>
    <row r="6" spans="1:22" ht="24" x14ac:dyDescent="0.3">
      <c r="A6" s="5" t="s">
        <v>14</v>
      </c>
      <c r="B6" s="3" t="s">
        <v>25</v>
      </c>
      <c r="C6" s="3" t="s">
        <v>12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  <c r="O6" s="3" t="s">
        <v>12</v>
      </c>
      <c r="P6" s="3" t="s">
        <v>1</v>
      </c>
      <c r="Q6" s="3" t="s">
        <v>113</v>
      </c>
      <c r="S6" t="s">
        <v>98</v>
      </c>
    </row>
    <row r="7" spans="1:22" x14ac:dyDescent="0.2">
      <c r="A7" s="3" t="s">
        <v>15</v>
      </c>
      <c r="B7" s="11" t="s">
        <v>87</v>
      </c>
      <c r="C7" s="3" t="s">
        <v>24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t="s">
        <v>99</v>
      </c>
    </row>
    <row r="8" spans="1:22" x14ac:dyDescent="0.2">
      <c r="A8" s="3" t="s">
        <v>18</v>
      </c>
      <c r="B8" s="11" t="s">
        <v>87</v>
      </c>
      <c r="C8" s="3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S8" t="s">
        <v>100</v>
      </c>
    </row>
    <row r="9" spans="1:22" x14ac:dyDescent="0.2">
      <c r="A9" s="4" t="s">
        <v>21</v>
      </c>
      <c r="B9" s="11" t="s">
        <v>87</v>
      </c>
      <c r="C9" s="3" t="s">
        <v>26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S9" t="s">
        <v>114</v>
      </c>
    </row>
    <row r="10" spans="1:22" x14ac:dyDescent="0.2">
      <c r="A10" s="4" t="s">
        <v>22</v>
      </c>
      <c r="B10" s="11" t="s">
        <v>87</v>
      </c>
      <c r="C10" s="3" t="s">
        <v>26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28" t="s">
        <v>115</v>
      </c>
    </row>
    <row r="11" spans="1:22" x14ac:dyDescent="0.2">
      <c r="A11" s="4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S11" t="s">
        <v>116</v>
      </c>
    </row>
    <row r="12" spans="1:22" x14ac:dyDescent="0.2">
      <c r="A12" s="3" t="s">
        <v>19</v>
      </c>
      <c r="B12" s="3"/>
      <c r="C12" s="3" t="s">
        <v>77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2" x14ac:dyDescent="0.2">
      <c r="A13" s="3" t="s">
        <v>20</v>
      </c>
      <c r="B13" s="3"/>
      <c r="C13" s="3"/>
      <c r="D13" s="3" t="s">
        <v>78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S13" s="15">
        <v>28200</v>
      </c>
      <c r="T13" t="s">
        <v>74</v>
      </c>
    </row>
    <row r="14" spans="1:22" x14ac:dyDescent="0.2">
      <c r="A14" s="4" t="s">
        <v>23</v>
      </c>
      <c r="B14" s="3"/>
      <c r="C14" s="3"/>
      <c r="D14" s="3" t="s">
        <v>80</v>
      </c>
      <c r="E14" s="3" t="s">
        <v>79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S14" s="15">
        <v>16800</v>
      </c>
      <c r="T14" t="s">
        <v>125</v>
      </c>
    </row>
    <row r="15" spans="1:22" x14ac:dyDescent="0.2">
      <c r="A15" s="3" t="s">
        <v>27</v>
      </c>
      <c r="B15" s="3"/>
      <c r="C15" s="3" t="s">
        <v>117</v>
      </c>
      <c r="D15" s="3" t="s">
        <v>118</v>
      </c>
      <c r="E15" s="3" t="s">
        <v>119</v>
      </c>
      <c r="F15" s="3" t="s">
        <v>120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S15" s="15">
        <v>36000</v>
      </c>
      <c r="T15" t="s">
        <v>126</v>
      </c>
      <c r="U15" s="15">
        <v>3000</v>
      </c>
      <c r="V15" t="s">
        <v>130</v>
      </c>
    </row>
    <row r="16" spans="1:22" x14ac:dyDescent="0.2">
      <c r="A16" s="3" t="s">
        <v>28</v>
      </c>
      <c r="B16" s="3"/>
      <c r="C16" s="3" t="s">
        <v>121</v>
      </c>
      <c r="D16" s="3" t="s">
        <v>122</v>
      </c>
      <c r="E16" s="3" t="s">
        <v>123</v>
      </c>
      <c r="F16" s="3" t="s">
        <v>124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S16" s="15">
        <f>SUM(S13:S15)</f>
        <v>81000</v>
      </c>
      <c r="T16" t="s">
        <v>127</v>
      </c>
    </row>
    <row r="17" spans="1:22" x14ac:dyDescent="0.2">
      <c r="A17" s="3" t="s">
        <v>29</v>
      </c>
      <c r="B17" s="3"/>
      <c r="C17" s="3"/>
      <c r="D17" s="7" t="s">
        <v>129</v>
      </c>
      <c r="E17" s="29">
        <v>10</v>
      </c>
      <c r="F17" s="29">
        <v>20</v>
      </c>
      <c r="G17" s="29">
        <v>30</v>
      </c>
      <c r="H17" s="29">
        <v>30</v>
      </c>
      <c r="I17" s="29">
        <v>30</v>
      </c>
      <c r="J17" s="29">
        <v>30</v>
      </c>
      <c r="K17" s="29">
        <v>20</v>
      </c>
      <c r="L17" s="29">
        <v>20</v>
      </c>
      <c r="M17" s="29">
        <v>20</v>
      </c>
      <c r="N17" s="29">
        <v>15</v>
      </c>
      <c r="O17" s="29">
        <v>15</v>
      </c>
      <c r="P17" s="29">
        <v>15</v>
      </c>
      <c r="Q17" s="7">
        <f>SUM(E17:P17)</f>
        <v>255</v>
      </c>
      <c r="S17" s="15">
        <v>255</v>
      </c>
      <c r="T17" t="s">
        <v>129</v>
      </c>
      <c r="U17" s="18">
        <f>S17*35000</f>
        <v>8925000</v>
      </c>
      <c r="V17" t="s">
        <v>133</v>
      </c>
    </row>
    <row r="18" spans="1:22" x14ac:dyDescent="0.2">
      <c r="A18" s="3" t="s">
        <v>30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S18" s="21">
        <f>S16/S17</f>
        <v>317.64705882352939</v>
      </c>
      <c r="T18" t="s">
        <v>128</v>
      </c>
    </row>
    <row r="19" spans="1:22" ht="19" x14ac:dyDescent="0.25">
      <c r="A19" s="8" t="s">
        <v>81</v>
      </c>
      <c r="B19" s="13" t="s">
        <v>82</v>
      </c>
      <c r="C19" s="14" t="s">
        <v>82</v>
      </c>
      <c r="D19" s="13" t="s">
        <v>83</v>
      </c>
      <c r="E19" s="13" t="s">
        <v>83</v>
      </c>
      <c r="F19" s="13" t="s">
        <v>83</v>
      </c>
      <c r="G19" s="13" t="s">
        <v>83</v>
      </c>
      <c r="H19" s="13" t="s">
        <v>84</v>
      </c>
      <c r="I19" s="13" t="s">
        <v>85</v>
      </c>
      <c r="J19" s="13" t="s">
        <v>85</v>
      </c>
      <c r="K19" s="13" t="s">
        <v>86</v>
      </c>
      <c r="L19" s="13" t="s">
        <v>86</v>
      </c>
      <c r="M19" s="13" t="s">
        <v>86</v>
      </c>
      <c r="N19" s="13" t="s">
        <v>86</v>
      </c>
      <c r="O19" s="13" t="s">
        <v>86</v>
      </c>
      <c r="P19" s="13" t="s">
        <v>86</v>
      </c>
      <c r="Q19" s="3"/>
      <c r="S19">
        <f>S17/4</f>
        <v>63.75</v>
      </c>
      <c r="T19" t="s">
        <v>131</v>
      </c>
    </row>
    <row r="20" spans="1:22" x14ac:dyDescent="0.2">
      <c r="A20" t="s">
        <v>31</v>
      </c>
      <c r="B20" s="12">
        <v>500</v>
      </c>
      <c r="C20" s="12">
        <v>500</v>
      </c>
      <c r="D20" s="12">
        <v>500</v>
      </c>
      <c r="E20" s="12">
        <v>600</v>
      </c>
      <c r="F20" s="12">
        <v>600</v>
      </c>
      <c r="G20" s="12">
        <v>600</v>
      </c>
      <c r="H20" s="12">
        <v>750</v>
      </c>
      <c r="I20" s="12">
        <v>750</v>
      </c>
      <c r="J20" s="12">
        <v>750</v>
      </c>
      <c r="K20" s="12">
        <v>750</v>
      </c>
      <c r="L20" s="12">
        <v>750</v>
      </c>
      <c r="M20" s="12">
        <v>750</v>
      </c>
      <c r="N20" s="12">
        <v>750</v>
      </c>
      <c r="O20" s="12">
        <v>750</v>
      </c>
      <c r="P20" s="12">
        <v>750</v>
      </c>
      <c r="Q20" s="12"/>
      <c r="S20" s="15">
        <v>35000</v>
      </c>
      <c r="T20" t="s">
        <v>132</v>
      </c>
    </row>
    <row r="21" spans="1:22" x14ac:dyDescent="0.2">
      <c r="A21" t="s">
        <v>32</v>
      </c>
      <c r="B21" s="16">
        <v>4000</v>
      </c>
      <c r="C21" s="16">
        <v>4000</v>
      </c>
      <c r="D21" s="16">
        <v>4000</v>
      </c>
      <c r="E21" s="16">
        <v>2400</v>
      </c>
      <c r="F21" s="16">
        <v>2400</v>
      </c>
      <c r="G21" s="16">
        <v>2400</v>
      </c>
      <c r="H21" s="16">
        <v>1500</v>
      </c>
      <c r="I21" s="16">
        <v>1500</v>
      </c>
      <c r="J21" s="16">
        <v>1500</v>
      </c>
      <c r="K21" s="16">
        <v>750</v>
      </c>
      <c r="L21" s="16">
        <v>750</v>
      </c>
      <c r="M21" s="16">
        <v>750</v>
      </c>
      <c r="N21" s="16">
        <v>750</v>
      </c>
      <c r="O21" s="16">
        <v>750</v>
      </c>
      <c r="P21" s="16">
        <v>750</v>
      </c>
      <c r="Q21" s="16">
        <f>SUM(B21:P21)</f>
        <v>28200</v>
      </c>
      <c r="S21" s="17">
        <f>S20*S19</f>
        <v>2231250</v>
      </c>
      <c r="T21" t="s">
        <v>131</v>
      </c>
    </row>
    <row r="22" spans="1:22" x14ac:dyDescent="0.2">
      <c r="A22" t="s">
        <v>33</v>
      </c>
    </row>
    <row r="26" spans="1:22" ht="24" x14ac:dyDescent="0.3">
      <c r="A26" s="5" t="s">
        <v>34</v>
      </c>
    </row>
    <row r="27" spans="1:22" x14ac:dyDescent="0.2">
      <c r="A27" t="s">
        <v>35</v>
      </c>
    </row>
    <row r="28" spans="1:22" x14ac:dyDescent="0.2">
      <c r="A28" t="s">
        <v>36</v>
      </c>
    </row>
    <row r="29" spans="1:22" x14ac:dyDescent="0.2">
      <c r="A29" t="s">
        <v>37</v>
      </c>
    </row>
    <row r="30" spans="1:22" ht="24" x14ac:dyDescent="0.3">
      <c r="A30" s="5" t="s">
        <v>38</v>
      </c>
    </row>
    <row r="31" spans="1:22" ht="24" x14ac:dyDescent="0.3">
      <c r="A31" s="5" t="s">
        <v>39</v>
      </c>
    </row>
    <row r="32" spans="1:22" x14ac:dyDescent="0.2">
      <c r="A32" t="s">
        <v>40</v>
      </c>
    </row>
    <row r="33" spans="1:22" x14ac:dyDescent="0.2">
      <c r="A33" t="s">
        <v>41</v>
      </c>
    </row>
    <row r="34" spans="1:22" x14ac:dyDescent="0.2">
      <c r="A34" s="1" t="s">
        <v>49</v>
      </c>
    </row>
    <row r="35" spans="1:22" x14ac:dyDescent="0.2">
      <c r="A35" t="s">
        <v>42</v>
      </c>
    </row>
    <row r="36" spans="1:22" ht="24" x14ac:dyDescent="0.3">
      <c r="A36" s="6" t="s">
        <v>43</v>
      </c>
      <c r="B36" s="3" t="s">
        <v>25</v>
      </c>
      <c r="C36" s="3" t="s">
        <v>12</v>
      </c>
      <c r="D36" s="3" t="s">
        <v>1</v>
      </c>
      <c r="E36" s="3" t="s">
        <v>2</v>
      </c>
      <c r="F36" s="3" t="s">
        <v>3</v>
      </c>
      <c r="G36" s="3" t="s">
        <v>4</v>
      </c>
      <c r="H36" s="3" t="s">
        <v>5</v>
      </c>
      <c r="I36" s="3" t="s">
        <v>6</v>
      </c>
      <c r="J36" s="3" t="s">
        <v>7</v>
      </c>
      <c r="K36" s="3" t="s">
        <v>8</v>
      </c>
      <c r="L36" s="3" t="s">
        <v>9</v>
      </c>
      <c r="M36" s="3" t="s">
        <v>10</v>
      </c>
      <c r="N36" s="3" t="s">
        <v>11</v>
      </c>
      <c r="O36" s="3" t="s">
        <v>12</v>
      </c>
      <c r="P36" s="3" t="s">
        <v>1</v>
      </c>
      <c r="Q36" s="3"/>
      <c r="S36" t="s">
        <v>101</v>
      </c>
    </row>
    <row r="37" spans="1:22" x14ac:dyDescent="0.2">
      <c r="A37" t="s">
        <v>44</v>
      </c>
      <c r="B37" s="3"/>
      <c r="C37" s="3"/>
      <c r="D37" s="3" t="s">
        <v>58</v>
      </c>
      <c r="E37" s="3" t="s">
        <v>58</v>
      </c>
      <c r="F37" s="3"/>
      <c r="G37" s="3"/>
      <c r="H37" s="3"/>
      <c r="I37" s="3"/>
      <c r="J37" s="3" t="s">
        <v>59</v>
      </c>
      <c r="K37" s="3"/>
      <c r="L37" s="3"/>
      <c r="M37" s="3"/>
      <c r="N37" s="3"/>
      <c r="O37" s="3"/>
      <c r="P37" s="3" t="s">
        <v>60</v>
      </c>
      <c r="Q37" s="3"/>
      <c r="S37" t="s">
        <v>102</v>
      </c>
    </row>
    <row r="38" spans="1:22" x14ac:dyDescent="0.2">
      <c r="A38" t="s">
        <v>45</v>
      </c>
      <c r="B38" s="3"/>
      <c r="C38" s="3"/>
      <c r="D38" s="3"/>
      <c r="E38" s="4" t="s">
        <v>62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3"/>
      <c r="S38" t="s">
        <v>103</v>
      </c>
    </row>
    <row r="39" spans="1:22" x14ac:dyDescent="0.2">
      <c r="A39" t="s">
        <v>46</v>
      </c>
      <c r="B39" s="3"/>
      <c r="C39" s="3"/>
      <c r="D39" s="3"/>
      <c r="E39" s="4" t="s">
        <v>63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3"/>
      <c r="S39" t="s">
        <v>104</v>
      </c>
    </row>
    <row r="40" spans="1:22" x14ac:dyDescent="0.2">
      <c r="A40" t="s">
        <v>47</v>
      </c>
      <c r="B40" s="3"/>
      <c r="C40" s="3"/>
      <c r="D40" s="3"/>
      <c r="E40" s="4" t="s">
        <v>64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3"/>
      <c r="S40" t="s">
        <v>105</v>
      </c>
    </row>
    <row r="41" spans="1:22" x14ac:dyDescent="0.2">
      <c r="A41" t="s">
        <v>48</v>
      </c>
      <c r="B41" s="3"/>
      <c r="C41" s="3"/>
      <c r="D41" s="3"/>
      <c r="E41" s="3" t="s">
        <v>65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"/>
      <c r="S41" t="s">
        <v>106</v>
      </c>
    </row>
    <row r="42" spans="1:22" x14ac:dyDescent="0.2">
      <c r="A42" s="1" t="s">
        <v>50</v>
      </c>
      <c r="B42" s="3"/>
      <c r="C42" s="3"/>
      <c r="D42" s="3"/>
      <c r="E42" s="3" t="s">
        <v>66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3"/>
    </row>
    <row r="43" spans="1:22" x14ac:dyDescent="0.2">
      <c r="A43" t="s">
        <v>51</v>
      </c>
      <c r="B43" s="3"/>
      <c r="C43" s="3"/>
      <c r="D43" s="3"/>
      <c r="E43" s="3" t="s">
        <v>67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"/>
    </row>
    <row r="44" spans="1:22" x14ac:dyDescent="0.2">
      <c r="A44" s="1" t="s">
        <v>52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S44" t="s">
        <v>139</v>
      </c>
      <c r="U44">
        <v>2027</v>
      </c>
      <c r="V44" t="s">
        <v>138</v>
      </c>
    </row>
    <row r="45" spans="1:22" x14ac:dyDescent="0.2">
      <c r="A45" t="s">
        <v>53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S45" s="15">
        <v>27500</v>
      </c>
      <c r="T45" t="s">
        <v>134</v>
      </c>
      <c r="U45" s="15">
        <v>13500</v>
      </c>
      <c r="V45" s="15">
        <f>S45+U45</f>
        <v>41000</v>
      </c>
    </row>
    <row r="46" spans="1:22" x14ac:dyDescent="0.2">
      <c r="A46" t="s">
        <v>54</v>
      </c>
      <c r="B46" s="3"/>
      <c r="C46" s="3"/>
      <c r="D46" s="3"/>
      <c r="E46" s="3"/>
      <c r="F46" s="3"/>
      <c r="G46" s="3"/>
      <c r="H46" s="3"/>
      <c r="I46" s="7" t="s">
        <v>129</v>
      </c>
      <c r="J46" s="7">
        <v>10</v>
      </c>
      <c r="K46" s="7">
        <v>10</v>
      </c>
      <c r="L46" s="7">
        <v>10</v>
      </c>
      <c r="M46" s="7">
        <v>20</v>
      </c>
      <c r="N46" s="7">
        <v>30</v>
      </c>
      <c r="O46" s="7">
        <v>30</v>
      </c>
      <c r="P46" s="7">
        <v>15</v>
      </c>
      <c r="Q46" s="7">
        <f>SUM(J46:P46)</f>
        <v>125</v>
      </c>
      <c r="S46" s="15">
        <f>Q50</f>
        <v>56400</v>
      </c>
      <c r="T46" t="s">
        <v>74</v>
      </c>
      <c r="U46" s="15">
        <v>9000</v>
      </c>
      <c r="V46" s="15">
        <f>U46+S46</f>
        <v>65400</v>
      </c>
    </row>
    <row r="47" spans="1:22" x14ac:dyDescent="0.2">
      <c r="A47" t="s">
        <v>55</v>
      </c>
      <c r="B47" s="3"/>
      <c r="C47" s="3" t="s">
        <v>56</v>
      </c>
      <c r="D47" s="3" t="s">
        <v>57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S47" s="15">
        <f>SUM(S45:S46)</f>
        <v>83900</v>
      </c>
      <c r="T47" t="s">
        <v>136</v>
      </c>
      <c r="U47" s="15">
        <f>SUM(U45:U46)</f>
        <v>22500</v>
      </c>
      <c r="V47" s="15">
        <f>U47+S47</f>
        <v>106400</v>
      </c>
    </row>
    <row r="48" spans="1:22" ht="19" x14ac:dyDescent="0.25">
      <c r="A48" s="8" t="s">
        <v>81</v>
      </c>
      <c r="B48" s="11" t="s">
        <v>83</v>
      </c>
      <c r="C48" s="11" t="s">
        <v>83</v>
      </c>
      <c r="D48" s="11" t="s">
        <v>96</v>
      </c>
      <c r="E48" s="11" t="s">
        <v>88</v>
      </c>
      <c r="F48" s="11" t="s">
        <v>88</v>
      </c>
      <c r="G48" s="11" t="s">
        <v>88</v>
      </c>
      <c r="H48" s="11" t="s">
        <v>97</v>
      </c>
      <c r="I48" s="11" t="s">
        <v>88</v>
      </c>
      <c r="J48" s="11" t="s">
        <v>88</v>
      </c>
      <c r="K48" s="11" t="s">
        <v>83</v>
      </c>
      <c r="L48" s="11" t="s">
        <v>83</v>
      </c>
      <c r="M48" s="11" t="s">
        <v>83</v>
      </c>
      <c r="N48" s="11" t="s">
        <v>83</v>
      </c>
      <c r="O48" s="11" t="s">
        <v>83</v>
      </c>
      <c r="P48" s="11" t="s">
        <v>83</v>
      </c>
      <c r="Q48" s="9"/>
      <c r="S48">
        <v>125</v>
      </c>
      <c r="T48" t="s">
        <v>129</v>
      </c>
      <c r="U48">
        <v>360</v>
      </c>
      <c r="V48">
        <f>U48+S48</f>
        <v>485</v>
      </c>
    </row>
    <row r="49" spans="1:23" x14ac:dyDescent="0.2">
      <c r="A49" t="s">
        <v>95</v>
      </c>
      <c r="B49" s="12">
        <v>500</v>
      </c>
      <c r="C49" s="12">
        <v>500</v>
      </c>
      <c r="D49" s="12">
        <v>500</v>
      </c>
      <c r="E49" s="12">
        <v>600</v>
      </c>
      <c r="F49" s="12">
        <v>600</v>
      </c>
      <c r="G49" s="12">
        <v>600</v>
      </c>
      <c r="H49" s="12">
        <v>750</v>
      </c>
      <c r="I49" s="12">
        <v>750</v>
      </c>
      <c r="J49" s="12">
        <v>750</v>
      </c>
      <c r="K49" s="12">
        <v>750</v>
      </c>
      <c r="L49" s="12">
        <v>750</v>
      </c>
      <c r="M49" s="12">
        <v>750</v>
      </c>
      <c r="N49" s="12">
        <v>750</v>
      </c>
      <c r="O49" s="12">
        <v>750</v>
      </c>
      <c r="P49" s="12">
        <v>750</v>
      </c>
      <c r="S49">
        <f>S47/S48</f>
        <v>671.2</v>
      </c>
      <c r="T49" t="s">
        <v>137</v>
      </c>
      <c r="U49" s="23">
        <f>U47/U48</f>
        <v>62.5</v>
      </c>
      <c r="V49" s="22">
        <f>V47/V48</f>
        <v>219.38144329896906</v>
      </c>
      <c r="W49" s="19"/>
    </row>
    <row r="50" spans="1:23" x14ac:dyDescent="0.2">
      <c r="A50" t="s">
        <v>135</v>
      </c>
      <c r="B50" s="16">
        <v>2000</v>
      </c>
      <c r="C50" s="16">
        <v>2000</v>
      </c>
      <c r="D50" s="16">
        <v>2000</v>
      </c>
      <c r="E50" s="16">
        <v>4800</v>
      </c>
      <c r="F50" s="16">
        <v>4800</v>
      </c>
      <c r="G50" s="16">
        <v>4800</v>
      </c>
      <c r="H50" s="16">
        <v>6000</v>
      </c>
      <c r="I50" s="16">
        <v>6000</v>
      </c>
      <c r="J50" s="16">
        <v>6000</v>
      </c>
      <c r="K50" s="16">
        <v>3000</v>
      </c>
      <c r="L50" s="16">
        <v>3000</v>
      </c>
      <c r="M50" s="16">
        <v>3000</v>
      </c>
      <c r="N50" s="16">
        <v>3000</v>
      </c>
      <c r="O50" s="16">
        <v>3000</v>
      </c>
      <c r="P50" s="16">
        <v>3000</v>
      </c>
      <c r="Q50" s="15">
        <f>SUM(B50:P50)</f>
        <v>56400</v>
      </c>
      <c r="S50" s="15">
        <v>35000</v>
      </c>
      <c r="T50" t="s">
        <v>132</v>
      </c>
      <c r="U50" s="20"/>
    </row>
    <row r="51" spans="1:23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5"/>
      <c r="S51" s="15">
        <f>S48*S50</f>
        <v>4375000</v>
      </c>
      <c r="T51" t="s">
        <v>148</v>
      </c>
      <c r="U51" s="20"/>
    </row>
    <row r="52" spans="1:23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5"/>
      <c r="S52" s="15"/>
      <c r="U52" s="20"/>
    </row>
    <row r="53" spans="1:23" x14ac:dyDescent="0.2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5"/>
      <c r="S53" s="15"/>
      <c r="T53" s="10">
        <v>2025</v>
      </c>
      <c r="U53" s="35">
        <v>2026</v>
      </c>
      <c r="V53" s="3"/>
    </row>
    <row r="54" spans="1:23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5"/>
      <c r="S54" s="15"/>
      <c r="T54" s="10" t="s">
        <v>140</v>
      </c>
      <c r="U54" s="10" t="s">
        <v>140</v>
      </c>
      <c r="V54" s="10" t="s">
        <v>140</v>
      </c>
    </row>
    <row r="55" spans="1:23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5"/>
      <c r="S55" s="15"/>
      <c r="T55" s="10">
        <v>7500</v>
      </c>
      <c r="U55" s="30">
        <f>S49</f>
        <v>671.2</v>
      </c>
      <c r="V55" s="10">
        <v>62.5</v>
      </c>
    </row>
    <row r="56" spans="1:23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5"/>
      <c r="S56" s="15"/>
      <c r="T56" s="10"/>
      <c r="U56" s="31">
        <f>U55/T55</f>
        <v>8.9493333333333341E-2</v>
      </c>
      <c r="V56" s="31">
        <v>8.3333333333333332E-3</v>
      </c>
    </row>
    <row r="57" spans="1:23" x14ac:dyDescent="0.2">
      <c r="S57" s="18"/>
      <c r="U57" s="32"/>
      <c r="V57" s="32"/>
      <c r="W57" s="32"/>
    </row>
    <row r="58" spans="1:23" ht="24" x14ac:dyDescent="0.3">
      <c r="A58" s="5" t="s">
        <v>61</v>
      </c>
      <c r="U58" s="32"/>
      <c r="V58" s="33"/>
      <c r="W58" s="32"/>
    </row>
    <row r="59" spans="1:23" x14ac:dyDescent="0.2">
      <c r="A59" t="s">
        <v>68</v>
      </c>
      <c r="B59" s="3" t="s">
        <v>25</v>
      </c>
      <c r="C59" s="3" t="s">
        <v>12</v>
      </c>
      <c r="D59" s="3" t="s">
        <v>1</v>
      </c>
      <c r="E59" s="3" t="s">
        <v>2</v>
      </c>
      <c r="F59" s="3" t="s">
        <v>3</v>
      </c>
      <c r="G59" s="3" t="s">
        <v>4</v>
      </c>
      <c r="H59" s="3" t="s">
        <v>5</v>
      </c>
      <c r="I59" s="3" t="s">
        <v>6</v>
      </c>
      <c r="J59" s="3" t="s">
        <v>7</v>
      </c>
      <c r="K59" s="3" t="s">
        <v>8</v>
      </c>
      <c r="L59" s="3" t="s">
        <v>9</v>
      </c>
      <c r="M59" s="3" t="s">
        <v>10</v>
      </c>
      <c r="N59" s="3" t="s">
        <v>11</v>
      </c>
      <c r="O59" s="3" t="s">
        <v>12</v>
      </c>
      <c r="P59" s="3" t="s">
        <v>1</v>
      </c>
      <c r="Q59" s="3"/>
      <c r="U59" s="32"/>
      <c r="V59" s="34"/>
      <c r="W59" s="34"/>
    </row>
    <row r="60" spans="1:23" x14ac:dyDescent="0.2">
      <c r="A60" t="s">
        <v>69</v>
      </c>
      <c r="B60" s="3"/>
      <c r="C60" s="3" t="s">
        <v>73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S60" t="s">
        <v>107</v>
      </c>
    </row>
    <row r="61" spans="1:23" x14ac:dyDescent="0.2">
      <c r="A61" t="s">
        <v>70</v>
      </c>
      <c r="B61" s="3"/>
      <c r="C61" s="3"/>
      <c r="D61" s="3" t="s">
        <v>74</v>
      </c>
      <c r="E61" s="7" t="s">
        <v>76</v>
      </c>
      <c r="F61" s="7"/>
      <c r="G61" s="7"/>
      <c r="H61" s="3"/>
      <c r="I61" s="3"/>
      <c r="J61" s="3"/>
      <c r="K61" s="3"/>
      <c r="L61" s="3"/>
      <c r="M61" s="3"/>
      <c r="N61" s="3"/>
      <c r="O61" s="3"/>
      <c r="P61" s="3"/>
      <c r="Q61" s="3"/>
      <c r="S61" t="s">
        <v>108</v>
      </c>
    </row>
    <row r="62" spans="1:23" x14ac:dyDescent="0.2">
      <c r="A62" t="s">
        <v>71</v>
      </c>
      <c r="B62" s="3"/>
      <c r="C62" s="3"/>
      <c r="D62" s="3"/>
      <c r="E62" s="7" t="s">
        <v>75</v>
      </c>
      <c r="F62" s="7"/>
      <c r="G62" s="7"/>
      <c r="H62" s="3"/>
      <c r="I62" s="3"/>
      <c r="J62" s="3"/>
      <c r="K62" s="3"/>
      <c r="L62" s="3"/>
      <c r="M62" s="3"/>
      <c r="N62" s="3"/>
      <c r="O62" s="3"/>
      <c r="P62" s="3"/>
      <c r="Q62" s="3"/>
      <c r="S62" t="s">
        <v>109</v>
      </c>
    </row>
    <row r="63" spans="1:23" x14ac:dyDescent="0.2">
      <c r="A63" t="s">
        <v>72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S63" t="s">
        <v>110</v>
      </c>
    </row>
    <row r="64" spans="1:23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S64" t="s">
        <v>111</v>
      </c>
    </row>
    <row r="65" spans="1:19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S65" t="s">
        <v>112</v>
      </c>
    </row>
    <row r="66" spans="1:19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9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9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9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9" ht="19" x14ac:dyDescent="0.25">
      <c r="A70" s="8" t="s">
        <v>81</v>
      </c>
      <c r="B70" s="13">
        <v>0</v>
      </c>
      <c r="C70" s="13">
        <v>0</v>
      </c>
      <c r="D70" s="13" t="s">
        <v>83</v>
      </c>
      <c r="E70" s="13" t="s">
        <v>83</v>
      </c>
      <c r="F70" s="13" t="s">
        <v>90</v>
      </c>
      <c r="G70" s="13" t="s">
        <v>90</v>
      </c>
      <c r="H70" s="13" t="s">
        <v>84</v>
      </c>
      <c r="I70" s="13" t="s">
        <v>84</v>
      </c>
      <c r="J70" s="13" t="s">
        <v>91</v>
      </c>
      <c r="K70" s="13" t="s">
        <v>89</v>
      </c>
      <c r="L70" s="13" t="s">
        <v>89</v>
      </c>
      <c r="M70" s="13" t="s">
        <v>89</v>
      </c>
      <c r="N70" s="13" t="s">
        <v>89</v>
      </c>
      <c r="O70" s="13" t="s">
        <v>89</v>
      </c>
      <c r="P70" s="13" t="s">
        <v>89</v>
      </c>
      <c r="Q70" s="3"/>
    </row>
    <row r="71" spans="1:19" ht="19" x14ac:dyDescent="0.25">
      <c r="A71" s="2"/>
      <c r="B71" s="24"/>
      <c r="C71" s="24"/>
      <c r="D71" s="25">
        <v>2000</v>
      </c>
      <c r="E71" s="25">
        <v>2400</v>
      </c>
      <c r="F71" s="24">
        <v>1800</v>
      </c>
      <c r="G71" s="24">
        <v>1800</v>
      </c>
      <c r="H71" s="24">
        <v>1500</v>
      </c>
      <c r="I71" s="24">
        <v>1500</v>
      </c>
      <c r="J71" s="24">
        <v>1500</v>
      </c>
      <c r="K71" s="24">
        <v>750</v>
      </c>
      <c r="L71" s="24">
        <v>750</v>
      </c>
      <c r="M71" s="24">
        <v>750</v>
      </c>
      <c r="N71" s="24">
        <v>750</v>
      </c>
      <c r="O71" s="24">
        <v>750</v>
      </c>
      <c r="P71" s="24">
        <v>750</v>
      </c>
    </row>
    <row r="72" spans="1:19" ht="19" x14ac:dyDescent="0.25">
      <c r="A72" s="2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9" ht="19" x14ac:dyDescent="0.25">
      <c r="B73" s="13">
        <v>12</v>
      </c>
      <c r="C73" s="13">
        <v>12</v>
      </c>
      <c r="D73" s="26">
        <v>12</v>
      </c>
      <c r="E73" s="13">
        <v>16</v>
      </c>
      <c r="F73" s="13">
        <v>15</v>
      </c>
      <c r="G73" s="13">
        <v>15</v>
      </c>
      <c r="H73" s="13">
        <v>12</v>
      </c>
      <c r="I73" s="13">
        <v>12</v>
      </c>
      <c r="J73" s="13">
        <v>12</v>
      </c>
      <c r="K73" s="13">
        <v>6</v>
      </c>
      <c r="L73" s="13">
        <v>6</v>
      </c>
      <c r="M73" s="13">
        <v>6</v>
      </c>
      <c r="N73" s="13">
        <v>6</v>
      </c>
      <c r="O73" s="13">
        <v>6</v>
      </c>
      <c r="P73" s="13">
        <v>6</v>
      </c>
    </row>
    <row r="74" spans="1:19" ht="19" x14ac:dyDescent="0.25">
      <c r="A74" s="2" t="s">
        <v>92</v>
      </c>
      <c r="B74" s="13">
        <v>500</v>
      </c>
      <c r="C74" s="13">
        <v>500</v>
      </c>
      <c r="D74" s="13">
        <v>500</v>
      </c>
      <c r="E74" s="13">
        <v>600</v>
      </c>
      <c r="F74" s="13">
        <v>600</v>
      </c>
      <c r="G74" s="13">
        <v>600</v>
      </c>
      <c r="H74" s="13">
        <v>600</v>
      </c>
      <c r="I74" s="13">
        <v>600</v>
      </c>
      <c r="J74" s="13">
        <v>600</v>
      </c>
      <c r="K74" s="13">
        <v>750</v>
      </c>
      <c r="L74" s="13">
        <v>750</v>
      </c>
      <c r="M74" s="13">
        <v>750</v>
      </c>
      <c r="N74" s="13">
        <v>750</v>
      </c>
      <c r="O74" s="13">
        <v>750</v>
      </c>
      <c r="P74" s="13">
        <v>750</v>
      </c>
    </row>
    <row r="75" spans="1:19" x14ac:dyDescent="0.2">
      <c r="B75" s="10">
        <f>B74*B73</f>
        <v>6000</v>
      </c>
      <c r="C75" s="10">
        <f t="shared" ref="C75:P75" si="0">C74*C73</f>
        <v>6000</v>
      </c>
      <c r="D75" s="10">
        <f t="shared" si="0"/>
        <v>6000</v>
      </c>
      <c r="E75" s="10">
        <f t="shared" si="0"/>
        <v>9600</v>
      </c>
      <c r="F75" s="10">
        <f t="shared" si="0"/>
        <v>9000</v>
      </c>
      <c r="G75" s="10">
        <f t="shared" si="0"/>
        <v>9000</v>
      </c>
      <c r="H75" s="10">
        <f t="shared" si="0"/>
        <v>7200</v>
      </c>
      <c r="I75" s="10">
        <f t="shared" si="0"/>
        <v>7200</v>
      </c>
      <c r="J75" s="10">
        <f t="shared" si="0"/>
        <v>7200</v>
      </c>
      <c r="K75" s="10">
        <f t="shared" si="0"/>
        <v>4500</v>
      </c>
      <c r="L75" s="10">
        <f t="shared" si="0"/>
        <v>4500</v>
      </c>
      <c r="M75" s="10">
        <f t="shared" si="0"/>
        <v>4500</v>
      </c>
      <c r="N75" s="10">
        <f t="shared" si="0"/>
        <v>4500</v>
      </c>
      <c r="O75" s="10">
        <f t="shared" si="0"/>
        <v>4500</v>
      </c>
      <c r="P75" s="10">
        <f t="shared" si="0"/>
        <v>4500</v>
      </c>
    </row>
    <row r="76" spans="1:19" x14ac:dyDescent="0.2">
      <c r="A76" t="s">
        <v>93</v>
      </c>
    </row>
    <row r="77" spans="1:19" x14ac:dyDescent="0.2">
      <c r="A77" t="s">
        <v>94</v>
      </c>
    </row>
    <row r="78" spans="1:19" x14ac:dyDescent="0.2">
      <c r="A78" t="s">
        <v>141</v>
      </c>
      <c r="B78" t="s">
        <v>142</v>
      </c>
      <c r="C78" t="s">
        <v>142</v>
      </c>
      <c r="D78" t="s">
        <v>143</v>
      </c>
      <c r="E78" t="s">
        <v>144</v>
      </c>
      <c r="F78" t="s">
        <v>146</v>
      </c>
    </row>
    <row r="79" spans="1:19" ht="34" x14ac:dyDescent="0.2">
      <c r="D79" s="27" t="s">
        <v>147</v>
      </c>
      <c r="E79" t="s">
        <v>145</v>
      </c>
    </row>
  </sheetData>
  <phoneticPr fontId="8" type="noConversion"/>
  <hyperlinks>
    <hyperlink ref="A11" r:id="rId1" xr:uid="{13EC903A-1782-1F4D-89D2-D030DFE82D38}"/>
    <hyperlink ref="A9" r:id="rId2" xr:uid="{5F5DA0B9-838A-274E-B153-1779A9015253}"/>
    <hyperlink ref="A10" r:id="rId3" xr:uid="{58D6418D-9F02-0946-BF15-8DEFB47C97D8}"/>
    <hyperlink ref="A34" r:id="rId4" xr:uid="{CCCFC982-7137-0E44-A171-4B729CE33011}"/>
    <hyperlink ref="A42" r:id="rId5" xr:uid="{3FA47528-7336-274F-B44B-86BB92F318AD}"/>
    <hyperlink ref="A44" r:id="rId6" xr:uid="{F3730DD4-16F8-C84B-BA3D-D45431F0D6B4}"/>
    <hyperlink ref="E38" r:id="rId7" xr:uid="{1691B809-B71D-B741-A9BC-6A0BF8D5EC92}"/>
    <hyperlink ref="E39" r:id="rId8" xr:uid="{2E8E79C4-615F-B843-8F8A-CB7D85C09A3A}"/>
    <hyperlink ref="E40" r:id="rId9" xr:uid="{972F3A28-71C4-834E-98C2-3912B8001E04}"/>
    <hyperlink ref="A14" r:id="rId10" xr:uid="{DF87016C-8F38-F04F-9D5C-F18167D488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Tracking 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</dc:creator>
  <cp:lastModifiedBy>Simon Hunt</cp:lastModifiedBy>
  <dcterms:created xsi:type="dcterms:W3CDTF">2025-11-18T08:17:09Z</dcterms:created>
  <dcterms:modified xsi:type="dcterms:W3CDTF">2025-11-22T17:20:44Z</dcterms:modified>
</cp:coreProperties>
</file>